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35" windowHeight="984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<sst xmlns="http://schemas.openxmlformats.org/spreadsheetml/2006/main" count="224" uniqueCount="138">
  <si>
    <t>单项工程汇总表</t>
  </si>
  <si>
    <t>工程名称：莒口运行维保与后勤物资采购</t>
  </si>
  <si>
    <t>序号</t>
  </si>
  <si>
    <t>产品名称</t>
  </si>
  <si>
    <t>规格型号</t>
  </si>
  <si>
    <t>生产厂家</t>
  </si>
  <si>
    <t>单位</t>
  </si>
  <si>
    <t>送审</t>
  </si>
  <si>
    <t>审后</t>
  </si>
  <si>
    <t>审核增减</t>
  </si>
  <si>
    <t>备注</t>
  </si>
  <si>
    <t>单价(元)</t>
  </si>
  <si>
    <t>数量</t>
  </si>
  <si>
    <t>总金额(元)</t>
  </si>
  <si>
    <t>毛刷</t>
  </si>
  <si>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寸</t>
    </r>
    <r>
      <rPr>
        <sz val="10"/>
        <color theme="1"/>
        <rFont val="Times New Roman"/>
        <charset val="134"/>
      </rPr>
      <t>5</t>
    </r>
  </si>
  <si>
    <t>/</t>
  </si>
  <si>
    <t>支</t>
  </si>
  <si>
    <t>（京东询价）</t>
  </si>
  <si>
    <r>
      <rPr>
        <sz val="10"/>
        <color theme="1"/>
        <rFont val="Times New Roman"/>
        <charset val="134"/>
      </rPr>
      <t>2.5</t>
    </r>
    <r>
      <rPr>
        <sz val="10"/>
        <color theme="1"/>
        <rFont val="宋体"/>
        <charset val="134"/>
      </rPr>
      <t>寸</t>
    </r>
  </si>
  <si>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寸</t>
    </r>
    <r>
      <rPr>
        <sz val="10"/>
        <color theme="1"/>
        <rFont val="Times New Roman"/>
        <charset val="134"/>
      </rPr>
      <t>10</t>
    </r>
  </si>
  <si>
    <r>
      <rPr>
        <sz val="10"/>
        <color theme="1"/>
        <rFont val="Times New Roman"/>
        <charset val="134"/>
      </rPr>
      <t>1.5</t>
    </r>
    <r>
      <rPr>
        <sz val="10"/>
        <color theme="1"/>
        <rFont val="宋体"/>
        <charset val="134"/>
      </rPr>
      <t>寸</t>
    </r>
  </si>
  <si>
    <t>铜丝刷</t>
  </si>
  <si>
    <t>大号</t>
  </si>
  <si>
    <r>
      <rPr>
        <sz val="10"/>
        <color theme="1"/>
        <rFont val="宋体"/>
        <charset val="134"/>
      </rPr>
      <t>清洁布</t>
    </r>
  </si>
  <si>
    <r>
      <rPr>
        <sz val="10"/>
        <color theme="1"/>
        <rFont val="宋体"/>
        <charset val="134"/>
      </rPr>
      <t>擦机布混色</t>
    </r>
    <r>
      <rPr>
        <sz val="10"/>
        <color theme="1"/>
        <rFont val="Times New Roman"/>
        <charset val="134"/>
      </rPr>
      <t>50</t>
    </r>
    <r>
      <rPr>
        <sz val="10"/>
        <color theme="1"/>
        <rFont val="宋体"/>
        <charset val="134"/>
      </rPr>
      <t>斤</t>
    </r>
  </si>
  <si>
    <r>
      <rPr>
        <sz val="10"/>
        <color theme="1"/>
        <rFont val="宋体"/>
        <charset val="134"/>
      </rPr>
      <t>亲卫</t>
    </r>
  </si>
  <si>
    <r>
      <rPr>
        <sz val="10"/>
        <color theme="1"/>
        <rFont val="宋体"/>
        <charset val="134"/>
      </rPr>
      <t>件</t>
    </r>
  </si>
  <si>
    <r>
      <rPr>
        <sz val="10"/>
        <color theme="1"/>
        <rFont val="Times New Roman"/>
        <charset val="134"/>
      </rPr>
      <t>PPR</t>
    </r>
    <r>
      <rPr>
        <sz val="10"/>
        <color theme="1"/>
        <rFont val="宋体"/>
        <charset val="134"/>
      </rPr>
      <t>弯头</t>
    </r>
  </si>
  <si>
    <r>
      <rPr>
        <sz val="10"/>
        <color theme="1"/>
        <rFont val="Times New Roman"/>
        <charset val="134"/>
      </rPr>
      <t>DN20</t>
    </r>
    <r>
      <rPr>
        <sz val="10"/>
        <color theme="1"/>
        <rFont val="宋体"/>
        <charset val="134"/>
      </rPr>
      <t>活接</t>
    </r>
  </si>
  <si>
    <t>联塑</t>
  </si>
  <si>
    <r>
      <rPr>
        <sz val="10"/>
        <color theme="1"/>
        <rFont val="宋体"/>
        <charset val="134"/>
      </rPr>
      <t>个</t>
    </r>
  </si>
  <si>
    <r>
      <rPr>
        <sz val="10"/>
        <color theme="1"/>
        <rFont val="Times New Roman"/>
        <charset val="134"/>
      </rPr>
      <t>DN20</t>
    </r>
    <r>
      <rPr>
        <sz val="10"/>
        <color theme="1"/>
        <rFont val="宋体"/>
        <charset val="134"/>
      </rPr>
      <t>直接</t>
    </r>
  </si>
  <si>
    <r>
      <rPr>
        <sz val="10"/>
        <color theme="1"/>
        <rFont val="宋体"/>
        <charset val="134"/>
      </rPr>
      <t>联塑</t>
    </r>
  </si>
  <si>
    <r>
      <rPr>
        <sz val="10"/>
        <color theme="1"/>
        <rFont val="Times New Roman"/>
        <charset val="134"/>
      </rPr>
      <t>DN20</t>
    </r>
    <r>
      <rPr>
        <sz val="10"/>
        <color theme="1"/>
        <rFont val="宋体"/>
        <charset val="134"/>
      </rPr>
      <t>弯头</t>
    </r>
  </si>
  <si>
    <r>
      <rPr>
        <sz val="10"/>
        <color theme="1"/>
        <rFont val="Times New Roman"/>
        <charset val="134"/>
      </rPr>
      <t>PPR</t>
    </r>
    <r>
      <rPr>
        <sz val="10"/>
        <color theme="1"/>
        <rFont val="宋体"/>
        <charset val="134"/>
      </rPr>
      <t>活接铜芯阀</t>
    </r>
  </si>
  <si>
    <r>
      <rPr>
        <sz val="10"/>
        <color theme="1"/>
        <rFont val="Times New Roman"/>
        <charset val="134"/>
      </rPr>
      <t>DN20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分）</t>
    </r>
  </si>
  <si>
    <r>
      <rPr>
        <sz val="10"/>
        <color theme="1"/>
        <rFont val="Times New Roman"/>
        <charset val="134"/>
      </rPr>
      <t>25PPR</t>
    </r>
    <r>
      <rPr>
        <sz val="10"/>
        <color theme="1"/>
        <rFont val="宋体"/>
        <charset val="134"/>
      </rPr>
      <t>转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分内丝活接</t>
    </r>
  </si>
  <si>
    <r>
      <rPr>
        <sz val="10"/>
        <color theme="1"/>
        <rFont val="Times New Roman"/>
        <charset val="134"/>
      </rPr>
      <t>25PPR</t>
    </r>
    <r>
      <rPr>
        <sz val="10"/>
        <color theme="1"/>
        <rFont val="宋体"/>
        <charset val="134"/>
      </rPr>
      <t>转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分内丝</t>
    </r>
  </si>
  <si>
    <t>鸿樱</t>
  </si>
  <si>
    <r>
      <rPr>
        <sz val="10"/>
        <color theme="1"/>
        <rFont val="Times New Roman"/>
        <charset val="134"/>
      </rPr>
      <t>25PPR</t>
    </r>
    <r>
      <rPr>
        <sz val="10"/>
        <color theme="1"/>
        <rFont val="宋体"/>
        <charset val="134"/>
      </rPr>
      <t>转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分外丝活接</t>
    </r>
  </si>
  <si>
    <r>
      <rPr>
        <sz val="10"/>
        <color theme="1"/>
        <rFont val="Times New Roman"/>
        <charset val="134"/>
      </rPr>
      <t>25PPR</t>
    </r>
    <r>
      <rPr>
        <sz val="10"/>
        <color theme="1"/>
        <rFont val="宋体"/>
        <charset val="134"/>
      </rPr>
      <t>转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分外丝</t>
    </r>
  </si>
  <si>
    <r>
      <rPr>
        <sz val="10"/>
        <color theme="1"/>
        <rFont val="宋体"/>
        <charset val="134"/>
      </rPr>
      <t>鸿樱</t>
    </r>
  </si>
  <si>
    <r>
      <rPr>
        <sz val="10"/>
        <color theme="1"/>
        <rFont val="Times New Roman"/>
        <charset val="134"/>
      </rPr>
      <t>20PPR</t>
    </r>
    <r>
      <rPr>
        <sz val="10"/>
        <color theme="1"/>
        <rFont val="宋体"/>
        <charset val="134"/>
      </rPr>
      <t>转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分内丝活接</t>
    </r>
  </si>
  <si>
    <r>
      <rPr>
        <sz val="10"/>
        <color theme="1"/>
        <rFont val="Times New Roman"/>
        <charset val="134"/>
      </rPr>
      <t>20PPR</t>
    </r>
    <r>
      <rPr>
        <sz val="10"/>
        <color theme="1"/>
        <rFont val="宋体"/>
        <charset val="134"/>
      </rPr>
      <t>转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分内丝</t>
    </r>
  </si>
  <si>
    <r>
      <rPr>
        <sz val="10"/>
        <color theme="1"/>
        <rFont val="Times New Roman"/>
        <charset val="134"/>
      </rPr>
      <t>20PPR</t>
    </r>
    <r>
      <rPr>
        <sz val="10"/>
        <color theme="1"/>
        <rFont val="宋体"/>
        <charset val="134"/>
      </rPr>
      <t>转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分外丝活接</t>
    </r>
  </si>
  <si>
    <r>
      <rPr>
        <sz val="10"/>
        <color theme="1"/>
        <rFont val="Times New Roman"/>
        <charset val="134"/>
      </rPr>
      <t>20PPR</t>
    </r>
    <r>
      <rPr>
        <sz val="10"/>
        <color theme="1"/>
        <rFont val="宋体"/>
        <charset val="134"/>
      </rPr>
      <t>转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分外丝</t>
    </r>
  </si>
  <si>
    <r>
      <rPr>
        <sz val="10"/>
        <color theme="1"/>
        <rFont val="Times New Roman"/>
        <charset val="134"/>
      </rPr>
      <t>20PPR 4</t>
    </r>
    <r>
      <rPr>
        <sz val="10"/>
        <color theme="1"/>
        <rFont val="宋体"/>
        <charset val="134"/>
      </rPr>
      <t>分活接直接</t>
    </r>
  </si>
  <si>
    <r>
      <rPr>
        <sz val="10"/>
        <color theme="1"/>
        <rFont val="Times New Roman"/>
        <charset val="134"/>
      </rPr>
      <t>20PPR 4</t>
    </r>
    <r>
      <rPr>
        <sz val="10"/>
        <color theme="1"/>
        <rFont val="宋体"/>
        <charset val="134"/>
      </rPr>
      <t>分</t>
    </r>
  </si>
  <si>
    <t>左圆右方</t>
  </si>
  <si>
    <r>
      <rPr>
        <sz val="10"/>
        <color theme="1"/>
        <rFont val="Times New Roman"/>
        <charset val="134"/>
      </rPr>
      <t>25PPR 4</t>
    </r>
    <r>
      <rPr>
        <sz val="10"/>
        <color theme="1"/>
        <rFont val="宋体"/>
        <charset val="134"/>
      </rPr>
      <t>分活接直接</t>
    </r>
  </si>
  <si>
    <r>
      <rPr>
        <sz val="10"/>
        <color theme="1"/>
        <rFont val="Times New Roman"/>
        <charset val="134"/>
      </rPr>
      <t>25PPR 4</t>
    </r>
    <r>
      <rPr>
        <sz val="10"/>
        <color theme="1"/>
        <rFont val="宋体"/>
        <charset val="134"/>
      </rPr>
      <t>分</t>
    </r>
  </si>
  <si>
    <r>
      <rPr>
        <sz val="10"/>
        <color theme="1"/>
        <rFont val="宋体"/>
        <charset val="134"/>
      </rPr>
      <t>左圆右方</t>
    </r>
  </si>
  <si>
    <t>浇水软管</t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</si>
  <si>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寸，</t>
    </r>
    <r>
      <rPr>
        <sz val="10"/>
        <color theme="1"/>
        <rFont val="Times New Roman"/>
        <charset val="134"/>
      </rPr>
      <t>40m</t>
    </r>
  </si>
  <si>
    <r>
      <rPr>
        <sz val="10"/>
        <color theme="1"/>
        <rFont val="宋体"/>
        <charset val="134"/>
      </rPr>
      <t>卷</t>
    </r>
  </si>
  <si>
    <r>
      <rPr>
        <sz val="10"/>
        <color theme="1"/>
        <rFont val="Times New Roman"/>
        <charset val="134"/>
      </rPr>
      <t>USB</t>
    </r>
    <r>
      <rPr>
        <sz val="10"/>
        <color theme="1"/>
        <rFont val="宋体"/>
        <charset val="134"/>
      </rPr>
      <t>转</t>
    </r>
    <r>
      <rPr>
        <sz val="10"/>
        <color theme="1"/>
        <rFont val="Times New Roman"/>
        <charset val="134"/>
      </rPr>
      <t>9</t>
    </r>
    <r>
      <rPr>
        <sz val="10"/>
        <color theme="1"/>
        <rFont val="宋体"/>
        <charset val="134"/>
      </rPr>
      <t>针（公头）串口线</t>
    </r>
  </si>
  <si>
    <r>
      <rPr>
        <sz val="10"/>
        <color theme="1"/>
        <rFont val="Times New Roman"/>
        <charset val="134"/>
      </rPr>
      <t>DT-5011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米）</t>
    </r>
  </si>
  <si>
    <t>帝特</t>
  </si>
  <si>
    <r>
      <rPr>
        <sz val="10"/>
        <color theme="1"/>
        <rFont val="宋体"/>
        <charset val="134"/>
      </rPr>
      <t>根</t>
    </r>
  </si>
  <si>
    <r>
      <rPr>
        <sz val="10"/>
        <color theme="1"/>
        <rFont val="宋体"/>
        <charset val="134"/>
      </rPr>
      <t>标签打印机</t>
    </r>
  </si>
  <si>
    <r>
      <rPr>
        <sz val="10"/>
        <color theme="1"/>
        <rFont val="宋体"/>
        <charset val="134"/>
      </rPr>
      <t>精臣</t>
    </r>
    <r>
      <rPr>
        <sz val="10"/>
        <color theme="1"/>
        <rFont val="Times New Roman"/>
        <charset val="134"/>
      </rPr>
      <t>B1</t>
    </r>
  </si>
  <si>
    <t>精臣</t>
  </si>
  <si>
    <r>
      <rPr>
        <sz val="10"/>
        <color theme="1"/>
        <rFont val="宋体"/>
        <charset val="134"/>
      </rPr>
      <t>台</t>
    </r>
  </si>
  <si>
    <r>
      <rPr>
        <sz val="10"/>
        <color theme="1"/>
        <rFont val="宋体"/>
        <charset val="134"/>
      </rPr>
      <t>精臣</t>
    </r>
    <r>
      <rPr>
        <sz val="10"/>
        <color theme="1"/>
        <rFont val="Times New Roman"/>
        <charset val="134"/>
      </rPr>
      <t>B1</t>
    </r>
    <r>
      <rPr>
        <sz val="10"/>
        <color theme="1"/>
        <rFont val="宋体"/>
        <charset val="134"/>
      </rPr>
      <t>标签机热敏纸</t>
    </r>
  </si>
  <si>
    <r>
      <rPr>
        <sz val="10"/>
        <color theme="1"/>
        <rFont val="Times New Roman"/>
        <charset val="134"/>
      </rPr>
      <t xml:space="preserve">10*20mm </t>
    </r>
    <r>
      <rPr>
        <sz val="10"/>
        <color theme="1"/>
        <rFont val="宋体"/>
        <charset val="134"/>
      </rPr>
      <t>黄色</t>
    </r>
  </si>
  <si>
    <r>
      <rPr>
        <sz val="10"/>
        <color theme="1"/>
        <rFont val="宋体"/>
        <charset val="134"/>
      </rPr>
      <t>精臣</t>
    </r>
  </si>
  <si>
    <r>
      <rPr>
        <sz val="10"/>
        <color theme="1"/>
        <rFont val="Times New Roman"/>
        <charset val="134"/>
      </rPr>
      <t xml:space="preserve">40*15mm </t>
    </r>
    <r>
      <rPr>
        <sz val="10"/>
        <color theme="1"/>
        <rFont val="宋体"/>
        <charset val="134"/>
      </rPr>
      <t>黄色</t>
    </r>
  </si>
  <si>
    <r>
      <rPr>
        <sz val="10"/>
        <color theme="1"/>
        <rFont val="Times New Roman"/>
        <charset val="134"/>
      </rPr>
      <t xml:space="preserve">50*30mm </t>
    </r>
    <r>
      <rPr>
        <sz val="10"/>
        <color theme="1"/>
        <rFont val="宋体"/>
        <charset val="134"/>
      </rPr>
      <t>黄色</t>
    </r>
  </si>
  <si>
    <r>
      <rPr>
        <sz val="10"/>
        <color theme="1"/>
        <rFont val="宋体"/>
        <charset val="134"/>
      </rPr>
      <t>膨胀螺丝（塑料膨胀管</t>
    </r>
    <r>
      <rPr>
        <sz val="10"/>
        <color theme="1"/>
        <rFont val="Times New Roman"/>
        <charset val="134"/>
      </rPr>
      <t>+</t>
    </r>
    <r>
      <rPr>
        <sz val="10"/>
        <color theme="1"/>
        <rFont val="宋体"/>
        <charset val="134"/>
      </rPr>
      <t>螺丝）</t>
    </r>
  </si>
  <si>
    <r>
      <rPr>
        <sz val="10"/>
        <color theme="1"/>
        <rFont val="Times New Roman"/>
        <charset val="134"/>
      </rPr>
      <t>M6*60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50/</t>
    </r>
    <r>
      <rPr>
        <sz val="10"/>
        <color theme="1"/>
        <rFont val="宋体"/>
        <charset val="134"/>
      </rPr>
      <t>包</t>
    </r>
  </si>
  <si>
    <t>佰瑞特</t>
  </si>
  <si>
    <r>
      <rPr>
        <sz val="10"/>
        <color theme="1"/>
        <rFont val="宋体"/>
        <charset val="134"/>
      </rPr>
      <t>包</t>
    </r>
  </si>
  <si>
    <r>
      <rPr>
        <sz val="10"/>
        <color theme="1"/>
        <rFont val="Times New Roman"/>
        <charset val="134"/>
      </rPr>
      <t>M8*80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50/</t>
    </r>
    <r>
      <rPr>
        <sz val="10"/>
        <color theme="1"/>
        <rFont val="宋体"/>
        <charset val="134"/>
      </rPr>
      <t>包</t>
    </r>
  </si>
  <si>
    <r>
      <rPr>
        <sz val="10"/>
        <color theme="1"/>
        <rFont val="宋体"/>
        <charset val="134"/>
      </rPr>
      <t>佰瑞特</t>
    </r>
  </si>
  <si>
    <r>
      <rPr>
        <sz val="10"/>
        <color theme="1"/>
        <rFont val="Times New Roman"/>
        <charset val="134"/>
      </rPr>
      <t>M10*12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50/</t>
    </r>
    <r>
      <rPr>
        <sz val="10"/>
        <color theme="1"/>
        <rFont val="宋体"/>
        <charset val="134"/>
      </rPr>
      <t>包</t>
    </r>
  </si>
  <si>
    <r>
      <rPr>
        <sz val="10"/>
        <color theme="1"/>
        <rFont val="宋体"/>
        <charset val="134"/>
      </rPr>
      <t>八脚灯座</t>
    </r>
  </si>
  <si>
    <r>
      <rPr>
        <sz val="10"/>
        <color theme="1"/>
        <rFont val="宋体"/>
        <charset val="134"/>
      </rPr>
      <t>八脚</t>
    </r>
    <r>
      <rPr>
        <sz val="10"/>
        <color theme="1"/>
        <rFont val="Times New Roman"/>
        <charset val="134"/>
      </rPr>
      <t>E27</t>
    </r>
    <r>
      <rPr>
        <sz val="10"/>
        <color theme="1"/>
        <rFont val="宋体"/>
        <charset val="134"/>
      </rPr>
      <t>螺口灯座</t>
    </r>
  </si>
  <si>
    <r>
      <rPr>
        <sz val="10"/>
        <color theme="1"/>
        <rFont val="Times New Roman"/>
        <charset val="134"/>
      </rPr>
      <t>LED</t>
    </r>
    <r>
      <rPr>
        <sz val="10"/>
        <color theme="1"/>
        <rFont val="宋体"/>
        <charset val="134"/>
      </rPr>
      <t>灯泡</t>
    </r>
  </si>
  <si>
    <r>
      <rPr>
        <sz val="10"/>
        <color theme="1"/>
        <rFont val="Times New Roman"/>
        <charset val="134"/>
      </rPr>
      <t>E27</t>
    </r>
    <r>
      <rPr>
        <sz val="10"/>
        <color theme="1"/>
        <rFont val="宋体"/>
        <charset val="134"/>
      </rPr>
      <t>螺口、</t>
    </r>
    <r>
      <rPr>
        <sz val="10"/>
        <color theme="1"/>
        <rFont val="Times New Roman"/>
        <charset val="134"/>
      </rPr>
      <t>13</t>
    </r>
    <r>
      <rPr>
        <sz val="10"/>
        <color theme="1"/>
        <rFont val="宋体"/>
        <charset val="134"/>
      </rPr>
      <t>瓦、正白光</t>
    </r>
    <r>
      <rPr>
        <sz val="10"/>
        <color theme="1"/>
        <rFont val="Times New Roman"/>
        <charset val="134"/>
      </rPr>
      <t>6500K</t>
    </r>
  </si>
  <si>
    <t>雷士照明</t>
  </si>
  <si>
    <r>
      <rPr>
        <sz val="10"/>
        <color theme="1"/>
        <rFont val="宋体"/>
        <charset val="134"/>
      </rPr>
      <t>对讲机</t>
    </r>
  </si>
  <si>
    <r>
      <rPr>
        <sz val="10"/>
        <color theme="1"/>
        <rFont val="宋体"/>
        <charset val="134"/>
      </rPr>
      <t>摩托罗拉</t>
    </r>
    <r>
      <rPr>
        <sz val="10"/>
        <color theme="1"/>
        <rFont val="Times New Roman"/>
        <charset val="134"/>
      </rPr>
      <t>Mag One A1D</t>
    </r>
  </si>
  <si>
    <t>摩托罗拉</t>
  </si>
  <si>
    <t>多功能抄网杆</t>
  </si>
  <si>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米，配搭钩和镰刀</t>
    </r>
  </si>
  <si>
    <t>清理鱼道垃圾（京东询价）</t>
  </si>
  <si>
    <r>
      <rPr>
        <sz val="10"/>
        <color theme="1"/>
        <rFont val="Times New Roman"/>
        <charset val="134"/>
      </rPr>
      <t>4G</t>
    </r>
    <r>
      <rPr>
        <sz val="10"/>
        <color theme="1"/>
        <rFont val="宋体"/>
        <charset val="134"/>
      </rPr>
      <t>版</t>
    </r>
    <r>
      <rPr>
        <sz val="10"/>
        <color theme="1"/>
        <rFont val="Times New Roman"/>
        <charset val="134"/>
      </rPr>
      <t>GPRS</t>
    </r>
    <r>
      <rPr>
        <sz val="10"/>
        <color theme="1"/>
        <rFont val="宋体"/>
        <charset val="134"/>
      </rPr>
      <t>巡更棒</t>
    </r>
  </si>
  <si>
    <t>CX08S</t>
  </si>
  <si>
    <t>科密</t>
  </si>
  <si>
    <r>
      <rPr>
        <sz val="10"/>
        <color theme="1"/>
        <rFont val="宋体"/>
        <charset val="134"/>
      </rPr>
      <t>套</t>
    </r>
  </si>
  <si>
    <t>手电筒</t>
  </si>
  <si>
    <r>
      <rPr>
        <sz val="10"/>
        <rFont val="Times New Roman"/>
        <charset val="134"/>
      </rPr>
      <t>Convoy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3X21A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SFT40</t>
    </r>
    <r>
      <rPr>
        <sz val="10"/>
        <rFont val="宋体"/>
        <charset val="134"/>
      </rPr>
      <t>；光通量：</t>
    </r>
    <r>
      <rPr>
        <sz val="10"/>
        <rFont val="Times New Roman"/>
        <charset val="134"/>
      </rPr>
      <t>5400LM</t>
    </r>
    <r>
      <rPr>
        <sz val="10"/>
        <rFont val="宋体"/>
        <charset val="134"/>
      </rPr>
      <t>；照度：最大</t>
    </r>
    <r>
      <rPr>
        <sz val="10"/>
        <rFont val="Times New Roman"/>
        <charset val="134"/>
      </rPr>
      <t>265KCD</t>
    </r>
    <r>
      <rPr>
        <sz val="10"/>
        <rFont val="宋体"/>
        <charset val="134"/>
      </rPr>
      <t>；范围：最大</t>
    </r>
    <r>
      <rPr>
        <sz val="10"/>
        <rFont val="Times New Roman"/>
        <charset val="134"/>
      </rPr>
      <t>1029m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TC</t>
    </r>
    <r>
      <rPr>
        <sz val="10"/>
        <rFont val="宋体"/>
        <charset val="134"/>
      </rPr>
      <t>：</t>
    </r>
    <r>
      <rPr>
        <sz val="10"/>
        <rFont val="Times New Roman"/>
        <charset val="134"/>
      </rPr>
      <t>6500K</t>
    </r>
    <r>
      <rPr>
        <sz val="10"/>
        <rFont val="宋体"/>
        <charset val="134"/>
      </rPr>
      <t>；输出电流：</t>
    </r>
    <r>
      <rPr>
        <sz val="10"/>
        <rFont val="Times New Roman"/>
        <charset val="134"/>
      </rPr>
      <t>17.8A</t>
    </r>
    <r>
      <rPr>
        <sz val="10"/>
        <rFont val="宋体"/>
        <charset val="134"/>
      </rPr>
      <t>；头部直径：</t>
    </r>
    <r>
      <rPr>
        <sz val="10"/>
        <rFont val="Times New Roman"/>
        <charset val="134"/>
      </rPr>
      <t>69mm</t>
    </r>
    <r>
      <rPr>
        <sz val="10"/>
        <rFont val="宋体"/>
        <charset val="134"/>
      </rPr>
      <t>；电池管直径：</t>
    </r>
    <r>
      <rPr>
        <sz val="10"/>
        <rFont val="Times New Roman"/>
        <charset val="134"/>
      </rPr>
      <t>51.8mm</t>
    </r>
    <r>
      <rPr>
        <sz val="10"/>
        <rFont val="宋体"/>
        <charset val="134"/>
      </rPr>
      <t>；长度：</t>
    </r>
    <r>
      <rPr>
        <sz val="10"/>
        <rFont val="Times New Roman"/>
        <charset val="134"/>
      </rPr>
      <t>158.4mm</t>
    </r>
    <r>
      <rPr>
        <sz val="10"/>
        <rFont val="宋体"/>
        <charset val="134"/>
      </rPr>
      <t>；产品重量：</t>
    </r>
    <r>
      <rPr>
        <sz val="10"/>
        <rFont val="Times New Roman"/>
        <charset val="134"/>
      </rPr>
      <t>569g</t>
    </r>
  </si>
  <si>
    <t>Convoy</t>
  </si>
  <si>
    <t>根</t>
  </si>
  <si>
    <t>指定品牌型号（淘宝询价）</t>
  </si>
  <si>
    <r>
      <rPr>
        <sz val="10"/>
        <color theme="1"/>
        <rFont val="Times New Roman"/>
        <charset val="134"/>
      </rPr>
      <t>21700</t>
    </r>
    <r>
      <rPr>
        <sz val="10"/>
        <color theme="1"/>
        <rFont val="宋体"/>
        <charset val="134"/>
      </rPr>
      <t>锂电池</t>
    </r>
  </si>
  <si>
    <t>Lii-50E 5000mAH</t>
  </si>
  <si>
    <t>Liitokala</t>
  </si>
  <si>
    <t>手电筒用（淘宝询价）</t>
  </si>
  <si>
    <r>
      <rPr>
        <sz val="10"/>
        <color theme="1"/>
        <rFont val="宋体"/>
        <charset val="134"/>
      </rPr>
      <t>耐震压力表</t>
    </r>
  </si>
  <si>
    <r>
      <rPr>
        <sz val="10"/>
        <color theme="1"/>
        <rFont val="Times New Roman"/>
        <charset val="134"/>
      </rPr>
      <t>YTN-100,0-2.5Mpa</t>
    </r>
    <r>
      <rPr>
        <sz val="10"/>
        <color theme="1"/>
        <rFont val="宋体"/>
        <charset val="134"/>
      </rPr>
      <t>，精度等级</t>
    </r>
    <r>
      <rPr>
        <sz val="10"/>
        <color theme="1"/>
        <rFont val="Times New Roman"/>
        <charset val="134"/>
      </rPr>
      <t>1.6</t>
    </r>
  </si>
  <si>
    <r>
      <rPr>
        <sz val="10"/>
        <color theme="1"/>
        <rFont val="宋体"/>
        <charset val="134"/>
      </rPr>
      <t>红旗</t>
    </r>
  </si>
  <si>
    <r>
      <rPr>
        <sz val="10"/>
        <color theme="1"/>
        <rFont val="宋体"/>
        <charset val="134"/>
      </rPr>
      <t>块</t>
    </r>
  </si>
  <si>
    <r>
      <rPr>
        <sz val="10"/>
        <color theme="1"/>
        <rFont val="宋体"/>
        <charset val="134"/>
      </rPr>
      <t>压力表</t>
    </r>
  </si>
  <si>
    <r>
      <rPr>
        <sz val="10"/>
        <color theme="1"/>
        <rFont val="Times New Roman"/>
        <charset val="134"/>
      </rPr>
      <t>Y-100,0-1Mpa</t>
    </r>
    <r>
      <rPr>
        <sz val="10"/>
        <color theme="1"/>
        <rFont val="宋体"/>
        <charset val="134"/>
      </rPr>
      <t>，精度等级</t>
    </r>
    <r>
      <rPr>
        <sz val="10"/>
        <color theme="1"/>
        <rFont val="Times New Roman"/>
        <charset val="134"/>
      </rPr>
      <t>1.6</t>
    </r>
  </si>
  <si>
    <t>红旗</t>
  </si>
  <si>
    <r>
      <rPr>
        <sz val="10"/>
        <color theme="1"/>
        <rFont val="宋体"/>
        <charset val="134"/>
      </rPr>
      <t>灭火器</t>
    </r>
  </si>
  <si>
    <r>
      <rPr>
        <sz val="10"/>
        <color theme="1"/>
        <rFont val="宋体"/>
        <charset val="134"/>
      </rPr>
      <t>手提干粉灭火器</t>
    </r>
    <r>
      <rPr>
        <sz val="10"/>
        <color theme="1"/>
        <rFont val="Times New Roman"/>
        <charset val="134"/>
      </rPr>
      <t>,4Kg</t>
    </r>
  </si>
  <si>
    <t>东消</t>
  </si>
  <si>
    <r>
      <rPr>
        <sz val="10"/>
        <color theme="1"/>
        <rFont val="宋体"/>
        <charset val="134"/>
      </rPr>
      <t>瓶</t>
    </r>
  </si>
  <si>
    <r>
      <rPr>
        <sz val="10"/>
        <color theme="1"/>
        <rFont val="宋体"/>
        <charset val="134"/>
      </rPr>
      <t>灭火器箱</t>
    </r>
  </si>
  <si>
    <r>
      <rPr>
        <sz val="10"/>
        <color theme="1"/>
        <rFont val="Times New Roman"/>
        <charset val="134"/>
      </rPr>
      <t>4KG</t>
    </r>
    <r>
      <rPr>
        <sz val="10"/>
        <color theme="1"/>
        <rFont val="宋体"/>
        <charset val="134"/>
      </rPr>
      <t>干粉灭火器箱</t>
    </r>
  </si>
  <si>
    <t>安全帽</t>
  </si>
  <si>
    <r>
      <rPr>
        <sz val="10"/>
        <color theme="1"/>
        <rFont val="宋体"/>
        <charset val="134"/>
      </rPr>
      <t>国标，黄色</t>
    </r>
    <r>
      <rPr>
        <sz val="10"/>
        <color theme="1"/>
        <rFont val="Times New Roman"/>
        <charset val="134"/>
      </rPr>
      <t>V</t>
    </r>
    <r>
      <rPr>
        <sz val="10"/>
        <color theme="1"/>
        <rFont val="宋体"/>
        <charset val="134"/>
      </rPr>
      <t>字带气孔，需印平潭引水公司标志</t>
    </r>
  </si>
  <si>
    <t>一盾</t>
  </si>
  <si>
    <t>需印平潭引水公司标志（京东询价）</t>
  </si>
  <si>
    <t>轴承</t>
  </si>
  <si>
    <r>
      <rPr>
        <sz val="10"/>
        <color theme="1"/>
        <rFont val="Times New Roman"/>
        <charset val="134"/>
      </rPr>
      <t>6208RZ</t>
    </r>
    <r>
      <rPr>
        <sz val="10"/>
        <color theme="1"/>
        <rFont val="宋体"/>
        <charset val="134"/>
      </rPr>
      <t>，胶封</t>
    </r>
  </si>
  <si>
    <t>SKF</t>
  </si>
  <si>
    <t>（按送审价）</t>
  </si>
  <si>
    <t>螺旋千斤顶</t>
  </si>
  <si>
    <r>
      <rPr>
        <sz val="10"/>
        <color theme="1"/>
        <rFont val="Times New Roman"/>
        <charset val="134"/>
      </rPr>
      <t>8</t>
    </r>
    <r>
      <rPr>
        <sz val="10"/>
        <color theme="1"/>
        <rFont val="宋体"/>
        <charset val="134"/>
      </rPr>
      <t>吨</t>
    </r>
  </si>
  <si>
    <t>沪工</t>
  </si>
  <si>
    <t>游标卡尺</t>
  </si>
  <si>
    <t>0-500mm</t>
  </si>
  <si>
    <t>上陆</t>
  </si>
  <si>
    <r>
      <rPr>
        <sz val="10"/>
        <color theme="1"/>
        <rFont val="宋体"/>
        <charset val="134"/>
      </rPr>
      <t>过流继电器</t>
    </r>
  </si>
  <si>
    <t>JL12-100A</t>
  </si>
  <si>
    <t>上海人民开关厂</t>
  </si>
  <si>
    <t>十二人圆桌椅</t>
  </si>
  <si>
    <r>
      <rPr>
        <sz val="10"/>
        <color theme="1"/>
        <rFont val="宋体"/>
        <charset val="134"/>
      </rPr>
      <t>直径</t>
    </r>
    <r>
      <rPr>
        <sz val="10"/>
        <color theme="1"/>
        <rFont val="Times New Roman"/>
        <charset val="134"/>
      </rPr>
      <t>1800mm</t>
    </r>
  </si>
  <si>
    <r>
      <rPr>
        <sz val="10"/>
        <color theme="1"/>
        <rFont val="宋体"/>
        <charset val="134"/>
      </rPr>
      <t>直径</t>
    </r>
    <r>
      <rPr>
        <sz val="10"/>
        <color theme="1"/>
        <rFont val="Times New Roman"/>
        <charset val="134"/>
      </rPr>
      <t>1.8</t>
    </r>
    <r>
      <rPr>
        <sz val="10"/>
        <color theme="1"/>
        <rFont val="宋体"/>
        <charset val="134"/>
      </rPr>
      <t>米，加转盘，</t>
    </r>
    <r>
      <rPr>
        <sz val="10"/>
        <color theme="1"/>
        <rFont val="Times New Roman"/>
        <charset val="134"/>
      </rPr>
      <t>24</t>
    </r>
    <r>
      <rPr>
        <sz val="10"/>
        <color theme="1"/>
        <rFont val="宋体"/>
        <charset val="134"/>
      </rPr>
      <t>张木制靠背椅（京东询价）</t>
    </r>
  </si>
  <si>
    <r>
      <rPr>
        <sz val="10"/>
        <color theme="1"/>
        <rFont val="宋体"/>
        <charset val="134"/>
      </rPr>
      <t>冰柜</t>
    </r>
  </si>
  <si>
    <r>
      <rPr>
        <sz val="10"/>
        <color theme="1"/>
        <rFont val="Times New Roman"/>
        <charset val="134"/>
      </rPr>
      <t>1110*620*865mm,
307</t>
    </r>
    <r>
      <rPr>
        <sz val="10"/>
        <color theme="1"/>
        <rFont val="宋体"/>
        <charset val="134"/>
      </rPr>
      <t>升，一级能效</t>
    </r>
  </si>
  <si>
    <t>海尔</t>
  </si>
  <si>
    <r>
      <rPr>
        <sz val="10"/>
        <color theme="1"/>
        <rFont val="Times New Roman"/>
        <charset val="134"/>
      </rPr>
      <t>307</t>
    </r>
    <r>
      <rPr>
        <sz val="10"/>
        <color theme="1"/>
        <rFont val="宋体"/>
        <charset val="134"/>
      </rPr>
      <t>升，一级能效（京东询价）</t>
    </r>
  </si>
  <si>
    <r>
      <rPr>
        <sz val="10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</si>
</sst>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2" applyNumberFormat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2" borderId="13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left" vertical="center"/>
    </xf>
    <xf numFmtId="176" fontId="5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177" fontId="6" fillId="0" borderId="5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7" fontId="6" fillId="0" borderId="3" xfId="0" applyNumberFormat="1" applyFont="1" applyBorder="1" applyAlignment="1">
      <alignment horizontal="center" vertical="center" wrapText="1"/>
    </xf>
    <xf numFmtId="177" fontId="6" fillId="0" borderId="4" xfId="0" applyNumberFormat="1" applyFont="1" applyBorder="1" applyAlignment="1">
      <alignment horizontal="center" vertical="center" wrapText="1"/>
    </xf>
    <xf numFmtId="177" fontId="6" fillId="0" borderId="5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8"/>
  <sheetViews>
    <sheetView tabSelected="1" zoomScale="115" zoomScaleNormal="115" topLeftCell="C1" workbookViewId="0">
      <pane ySplit="4" topLeftCell="A44" activePane="bottomLeft" state="frozen"/>
      <selection/>
      <selection pane="bottomLeft" activeCell="E15" sqref="E15"/>
    </sheetView>
  </sheetViews>
  <sheetFormatPr defaultColWidth="9" defaultRowHeight="13.5"/>
  <cols>
    <col min="1" max="1" width="5.5" customWidth="1"/>
    <col min="2" max="2" width="23.2583333333333" style="3" customWidth="1"/>
    <col min="3" max="3" width="18.2583333333333" customWidth="1"/>
    <col min="4" max="4" width="13.0416666666667" customWidth="1"/>
    <col min="5" max="5" width="10.5" customWidth="1"/>
    <col min="6" max="6" width="11.6333333333333" customWidth="1"/>
    <col min="7" max="7" width="10.25" customWidth="1"/>
    <col min="8" max="8" width="14.75" customWidth="1"/>
    <col min="9" max="9" width="14.75" style="4" customWidth="1"/>
    <col min="10" max="11" width="14.75" customWidth="1"/>
    <col min="12" max="12" width="14.3416666666667" style="5" customWidth="1"/>
    <col min="13" max="13" width="18.15" hidden="1" customWidth="1"/>
  </cols>
  <sheetData>
    <row r="1" ht="37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35"/>
      <c r="M1" s="6"/>
    </row>
    <row r="2" ht="29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36"/>
      <c r="M2" s="7"/>
    </row>
    <row r="3" ht="28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10"/>
      <c r="H3" s="10"/>
      <c r="I3" s="37" t="s">
        <v>8</v>
      </c>
      <c r="J3" s="10"/>
      <c r="K3" s="10"/>
      <c r="L3" s="38" t="s">
        <v>9</v>
      </c>
      <c r="M3" s="8" t="s">
        <v>10</v>
      </c>
    </row>
    <row r="4" ht="27" customHeight="1" spans="1:13">
      <c r="A4" s="8"/>
      <c r="B4" s="8"/>
      <c r="C4" s="8"/>
      <c r="D4" s="8"/>
      <c r="E4" s="8"/>
      <c r="F4" s="11" t="s">
        <v>11</v>
      </c>
      <c r="G4" s="8" t="s">
        <v>12</v>
      </c>
      <c r="H4" s="8" t="s">
        <v>13</v>
      </c>
      <c r="I4" s="39" t="s">
        <v>11</v>
      </c>
      <c r="J4" s="8" t="s">
        <v>12</v>
      </c>
      <c r="K4" s="8" t="s">
        <v>13</v>
      </c>
      <c r="L4" s="38"/>
      <c r="M4" s="8"/>
    </row>
    <row r="5" s="1" customFormat="1" ht="15" customHeight="1" spans="1:13">
      <c r="A5" s="12">
        <v>1</v>
      </c>
      <c r="B5" s="13" t="s">
        <v>14</v>
      </c>
      <c r="C5" s="14" t="s">
        <v>15</v>
      </c>
      <c r="D5" s="14" t="s">
        <v>16</v>
      </c>
      <c r="E5" s="13" t="s">
        <v>17</v>
      </c>
      <c r="F5" s="14">
        <v>4.05</v>
      </c>
      <c r="G5" s="12">
        <v>10</v>
      </c>
      <c r="H5" s="14">
        <v>162</v>
      </c>
      <c r="I5" s="40">
        <f>3.2*1.1</f>
        <v>3.52</v>
      </c>
      <c r="J5" s="12">
        <v>10</v>
      </c>
      <c r="K5" s="12">
        <v>85</v>
      </c>
      <c r="L5" s="41">
        <f>K5-H5</f>
        <v>-77</v>
      </c>
      <c r="M5" s="13" t="s">
        <v>18</v>
      </c>
    </row>
    <row r="6" s="1" customFormat="1" spans="1:13">
      <c r="A6" s="15"/>
      <c r="B6" s="14"/>
      <c r="C6" s="14" t="s">
        <v>19</v>
      </c>
      <c r="D6" s="14" t="s">
        <v>16</v>
      </c>
      <c r="E6" s="13" t="s">
        <v>17</v>
      </c>
      <c r="F6" s="14">
        <v>4.05</v>
      </c>
      <c r="G6" s="12">
        <v>10</v>
      </c>
      <c r="H6" s="14"/>
      <c r="I6" s="40">
        <f>1.7*1.1</f>
        <v>1.87</v>
      </c>
      <c r="J6" s="12">
        <v>10</v>
      </c>
      <c r="K6" s="15"/>
      <c r="L6" s="42"/>
      <c r="M6" s="14"/>
    </row>
    <row r="7" s="1" customFormat="1" spans="1:13">
      <c r="A7" s="15"/>
      <c r="B7" s="14"/>
      <c r="C7" s="14" t="s">
        <v>20</v>
      </c>
      <c r="D7" s="14" t="s">
        <v>16</v>
      </c>
      <c r="E7" s="13" t="s">
        <v>17</v>
      </c>
      <c r="F7" s="14">
        <v>4.05</v>
      </c>
      <c r="G7" s="12">
        <v>10</v>
      </c>
      <c r="H7" s="14"/>
      <c r="I7" s="40">
        <f>1.6*1.1</f>
        <v>1.76</v>
      </c>
      <c r="J7" s="12">
        <v>10</v>
      </c>
      <c r="K7" s="15"/>
      <c r="L7" s="42"/>
      <c r="M7" s="14"/>
    </row>
    <row r="8" s="1" customFormat="1" spans="1:13">
      <c r="A8" s="16"/>
      <c r="B8" s="14"/>
      <c r="C8" s="14" t="s">
        <v>21</v>
      </c>
      <c r="D8" s="14" t="s">
        <v>16</v>
      </c>
      <c r="E8" s="13" t="s">
        <v>17</v>
      </c>
      <c r="F8" s="14">
        <v>4.05</v>
      </c>
      <c r="G8" s="12">
        <v>10</v>
      </c>
      <c r="H8" s="14"/>
      <c r="I8" s="40">
        <f>1.2*1.1</f>
        <v>1.32</v>
      </c>
      <c r="J8" s="12">
        <v>10</v>
      </c>
      <c r="K8" s="16"/>
      <c r="L8" s="43"/>
      <c r="M8" s="14"/>
    </row>
    <row r="9" s="1" customFormat="1" spans="1:13">
      <c r="A9" s="16">
        <v>2</v>
      </c>
      <c r="B9" s="13" t="s">
        <v>22</v>
      </c>
      <c r="C9" s="13" t="s">
        <v>23</v>
      </c>
      <c r="D9" s="14" t="s">
        <v>16</v>
      </c>
      <c r="E9" s="13" t="s">
        <v>17</v>
      </c>
      <c r="F9" s="14">
        <v>4</v>
      </c>
      <c r="G9" s="12">
        <v>24</v>
      </c>
      <c r="H9" s="14">
        <f>INT(ROUND(F9*G9,))</f>
        <v>96</v>
      </c>
      <c r="I9" s="40">
        <f>3.25*1.1</f>
        <v>3.575</v>
      </c>
      <c r="J9" s="12">
        <v>24</v>
      </c>
      <c r="K9" s="14">
        <f>INT(ROUND(I9*J9,))</f>
        <v>86</v>
      </c>
      <c r="L9" s="44">
        <f>K9-H9</f>
        <v>-10</v>
      </c>
      <c r="M9" s="13" t="s">
        <v>18</v>
      </c>
    </row>
    <row r="10" ht="20" customHeight="1" spans="1:13">
      <c r="A10" s="17">
        <v>3</v>
      </c>
      <c r="B10" s="17" t="s">
        <v>24</v>
      </c>
      <c r="C10" s="18" t="s">
        <v>25</v>
      </c>
      <c r="D10" s="17" t="s">
        <v>26</v>
      </c>
      <c r="E10" s="17" t="s">
        <v>27</v>
      </c>
      <c r="F10" s="17">
        <v>405</v>
      </c>
      <c r="G10" s="17">
        <v>1</v>
      </c>
      <c r="H10" s="14">
        <f>INT(ROUND(F10*G10,))</f>
        <v>405</v>
      </c>
      <c r="I10" s="45">
        <f>279*1.1</f>
        <v>306.9</v>
      </c>
      <c r="J10" s="17">
        <v>1</v>
      </c>
      <c r="K10" s="14">
        <f>INT(ROUND(I10*J10,))</f>
        <v>307</v>
      </c>
      <c r="L10" s="44">
        <f>K10-H10</f>
        <v>-98</v>
      </c>
      <c r="M10" s="17" t="s">
        <v>18</v>
      </c>
    </row>
    <row r="11" ht="26" customHeight="1" spans="1:13">
      <c r="A11" s="19">
        <v>5</v>
      </c>
      <c r="B11" s="17" t="s">
        <v>28</v>
      </c>
      <c r="C11" s="17" t="s">
        <v>29</v>
      </c>
      <c r="D11" s="18" t="s">
        <v>30</v>
      </c>
      <c r="E11" s="17" t="s">
        <v>31</v>
      </c>
      <c r="F11" s="17">
        <v>20.25</v>
      </c>
      <c r="G11" s="17">
        <v>20</v>
      </c>
      <c r="H11" s="17">
        <v>459</v>
      </c>
      <c r="I11" s="45">
        <f>14.9*1.1</f>
        <v>16.39</v>
      </c>
      <c r="J11" s="17">
        <v>20</v>
      </c>
      <c r="K11" s="12">
        <v>357</v>
      </c>
      <c r="L11" s="46">
        <f>K11-H11</f>
        <v>-102</v>
      </c>
      <c r="M11" s="17" t="s">
        <v>18</v>
      </c>
    </row>
    <row r="12" ht="21" customHeight="1" spans="1:13">
      <c r="A12" s="20"/>
      <c r="B12" s="17"/>
      <c r="C12" s="17" t="s">
        <v>32</v>
      </c>
      <c r="D12" s="17" t="s">
        <v>33</v>
      </c>
      <c r="E12" s="17" t="s">
        <v>31</v>
      </c>
      <c r="F12" s="17">
        <v>1.35</v>
      </c>
      <c r="G12" s="17">
        <v>20</v>
      </c>
      <c r="H12" s="17"/>
      <c r="I12" s="45">
        <f>0.5*1.1</f>
        <v>0.55</v>
      </c>
      <c r="J12" s="17">
        <v>20</v>
      </c>
      <c r="K12" s="15"/>
      <c r="L12" s="47"/>
      <c r="M12" s="17"/>
    </row>
    <row r="13" ht="18" customHeight="1" spans="1:13">
      <c r="A13" s="21"/>
      <c r="B13" s="17"/>
      <c r="C13" s="17" t="s">
        <v>34</v>
      </c>
      <c r="D13" s="17" t="s">
        <v>33</v>
      </c>
      <c r="E13" s="17" t="s">
        <v>31</v>
      </c>
      <c r="F13" s="17">
        <v>1.35</v>
      </c>
      <c r="G13" s="17">
        <v>20</v>
      </c>
      <c r="H13" s="17"/>
      <c r="I13" s="45">
        <f>0.81*1.1</f>
        <v>0.891</v>
      </c>
      <c r="J13" s="17">
        <v>20</v>
      </c>
      <c r="K13" s="16"/>
      <c r="L13" s="48"/>
      <c r="M13" s="17"/>
    </row>
    <row r="14" ht="20" customHeight="1" spans="1:13">
      <c r="A14" s="22">
        <v>6</v>
      </c>
      <c r="B14" s="17" t="s">
        <v>35</v>
      </c>
      <c r="C14" s="17" t="s">
        <v>36</v>
      </c>
      <c r="D14" s="17" t="s">
        <v>33</v>
      </c>
      <c r="E14" s="17" t="s">
        <v>31</v>
      </c>
      <c r="F14" s="17">
        <v>65.21</v>
      </c>
      <c r="G14" s="17">
        <v>5</v>
      </c>
      <c r="H14" s="14">
        <f>INT(ROUND(F14*G14,))</f>
        <v>326</v>
      </c>
      <c r="I14" s="45">
        <f>51.3*1.1</f>
        <v>56.43</v>
      </c>
      <c r="J14" s="17">
        <v>5</v>
      </c>
      <c r="K14" s="14">
        <f>INT(ROUND(I14*J14,))</f>
        <v>282</v>
      </c>
      <c r="L14" s="49">
        <f>K14-H14</f>
        <v>-44</v>
      </c>
      <c r="M14" s="17" t="s">
        <v>18</v>
      </c>
    </row>
    <row r="15" ht="25" customHeight="1" spans="1:13">
      <c r="A15" s="22">
        <v>7</v>
      </c>
      <c r="B15" s="17" t="s">
        <v>37</v>
      </c>
      <c r="C15" s="17" t="s">
        <v>38</v>
      </c>
      <c r="D15" s="18" t="s">
        <v>39</v>
      </c>
      <c r="E15" s="17" t="s">
        <v>31</v>
      </c>
      <c r="F15" s="17">
        <v>10.8</v>
      </c>
      <c r="G15" s="17">
        <v>20</v>
      </c>
      <c r="H15" s="14">
        <f t="shared" ref="H15:H47" si="0">INT(ROUND(F15*G15,))</f>
        <v>216</v>
      </c>
      <c r="I15" s="45">
        <f>6*1.1</f>
        <v>6.6</v>
      </c>
      <c r="J15" s="17">
        <v>20</v>
      </c>
      <c r="K15" s="14">
        <f t="shared" ref="K15:K47" si="1">INT(ROUND(I15*J15,))</f>
        <v>132</v>
      </c>
      <c r="L15" s="49">
        <f t="shared" ref="L15:L47" si="2">K15-H15</f>
        <v>-84</v>
      </c>
      <c r="M15" s="17" t="s">
        <v>18</v>
      </c>
    </row>
    <row r="16" ht="27" customHeight="1" spans="1:13">
      <c r="A16" s="22">
        <v>8</v>
      </c>
      <c r="B16" s="17" t="s">
        <v>40</v>
      </c>
      <c r="C16" s="17" t="s">
        <v>41</v>
      </c>
      <c r="D16" s="17" t="s">
        <v>42</v>
      </c>
      <c r="E16" s="17" t="s">
        <v>31</v>
      </c>
      <c r="F16" s="17">
        <v>11.48</v>
      </c>
      <c r="G16" s="17">
        <v>20</v>
      </c>
      <c r="H16" s="14">
        <f t="shared" si="0"/>
        <v>230</v>
      </c>
      <c r="I16" s="45">
        <f>3.8*1.1</f>
        <v>4.18</v>
      </c>
      <c r="J16" s="17">
        <v>20</v>
      </c>
      <c r="K16" s="14">
        <f t="shared" si="1"/>
        <v>84</v>
      </c>
      <c r="L16" s="49">
        <f t="shared" si="2"/>
        <v>-146</v>
      </c>
      <c r="M16" s="17" t="s">
        <v>18</v>
      </c>
    </row>
    <row r="17" ht="26" customHeight="1" spans="1:13">
      <c r="A17" s="22">
        <v>9</v>
      </c>
      <c r="B17" s="17" t="s">
        <v>43</v>
      </c>
      <c r="C17" s="17" t="s">
        <v>44</v>
      </c>
      <c r="D17" s="17" t="s">
        <v>42</v>
      </c>
      <c r="E17" s="17" t="s">
        <v>31</v>
      </c>
      <c r="F17" s="17">
        <v>9.18</v>
      </c>
      <c r="G17" s="17">
        <v>20</v>
      </c>
      <c r="H17" s="14">
        <f t="shared" si="0"/>
        <v>184</v>
      </c>
      <c r="I17" s="45">
        <f>6.8*1.1</f>
        <v>7.48</v>
      </c>
      <c r="J17" s="17">
        <v>20</v>
      </c>
      <c r="K17" s="14">
        <f t="shared" si="1"/>
        <v>150</v>
      </c>
      <c r="L17" s="49">
        <f t="shared" si="2"/>
        <v>-34</v>
      </c>
      <c r="M17" s="17" t="s">
        <v>18</v>
      </c>
    </row>
    <row r="18" ht="27" customHeight="1" spans="1:13">
      <c r="A18" s="22">
        <v>10</v>
      </c>
      <c r="B18" s="17" t="s">
        <v>45</v>
      </c>
      <c r="C18" s="17" t="s">
        <v>46</v>
      </c>
      <c r="D18" s="17" t="s">
        <v>42</v>
      </c>
      <c r="E18" s="17" t="s">
        <v>31</v>
      </c>
      <c r="F18" s="17">
        <v>9.45</v>
      </c>
      <c r="G18" s="17">
        <v>20</v>
      </c>
      <c r="H18" s="14">
        <f t="shared" si="0"/>
        <v>189</v>
      </c>
      <c r="I18" s="45">
        <f>7*1.1</f>
        <v>7.7</v>
      </c>
      <c r="J18" s="17">
        <v>20</v>
      </c>
      <c r="K18" s="14">
        <f t="shared" si="1"/>
        <v>154</v>
      </c>
      <c r="L18" s="49">
        <f t="shared" si="2"/>
        <v>-35</v>
      </c>
      <c r="M18" s="17" t="s">
        <v>18</v>
      </c>
    </row>
    <row r="19" ht="32" customHeight="1" spans="1:13">
      <c r="A19" s="22">
        <v>11</v>
      </c>
      <c r="B19" s="17" t="s">
        <v>47</v>
      </c>
      <c r="C19" s="17" t="s">
        <v>48</v>
      </c>
      <c r="D19" s="18" t="s">
        <v>49</v>
      </c>
      <c r="E19" s="17" t="s">
        <v>31</v>
      </c>
      <c r="F19" s="17">
        <v>4.32</v>
      </c>
      <c r="G19" s="17">
        <v>20</v>
      </c>
      <c r="H19" s="14">
        <f t="shared" si="0"/>
        <v>86</v>
      </c>
      <c r="I19" s="45">
        <f>3.5*1.1</f>
        <v>3.85</v>
      </c>
      <c r="J19" s="17">
        <v>20</v>
      </c>
      <c r="K19" s="14">
        <f t="shared" si="1"/>
        <v>77</v>
      </c>
      <c r="L19" s="49">
        <f t="shared" si="2"/>
        <v>-9</v>
      </c>
      <c r="M19" s="17" t="s">
        <v>18</v>
      </c>
    </row>
    <row r="20" ht="31" customHeight="1" spans="1:13">
      <c r="A20" s="22">
        <v>12</v>
      </c>
      <c r="B20" s="17" t="s">
        <v>50</v>
      </c>
      <c r="C20" s="17" t="s">
        <v>51</v>
      </c>
      <c r="D20" s="17" t="s">
        <v>52</v>
      </c>
      <c r="E20" s="17" t="s">
        <v>31</v>
      </c>
      <c r="F20" s="17">
        <v>4.73</v>
      </c>
      <c r="G20" s="17">
        <v>20</v>
      </c>
      <c r="H20" s="14">
        <f t="shared" si="0"/>
        <v>95</v>
      </c>
      <c r="I20" s="45">
        <f>4.5*1.1</f>
        <v>4.95</v>
      </c>
      <c r="J20" s="17">
        <v>20</v>
      </c>
      <c r="K20" s="14">
        <f t="shared" si="1"/>
        <v>99</v>
      </c>
      <c r="L20" s="49">
        <f t="shared" si="2"/>
        <v>4</v>
      </c>
      <c r="M20" s="17" t="s">
        <v>18</v>
      </c>
    </row>
    <row r="21" ht="20" customHeight="1" spans="1:13">
      <c r="A21" s="22">
        <v>13</v>
      </c>
      <c r="B21" s="18" t="s">
        <v>53</v>
      </c>
      <c r="C21" s="17" t="s">
        <v>54</v>
      </c>
      <c r="D21" s="17" t="s">
        <v>16</v>
      </c>
      <c r="E21" s="17" t="s">
        <v>55</v>
      </c>
      <c r="F21" s="17">
        <v>162</v>
      </c>
      <c r="G21" s="17">
        <v>1</v>
      </c>
      <c r="H21" s="14">
        <f t="shared" si="0"/>
        <v>162</v>
      </c>
      <c r="I21" s="45">
        <f>140*1.1</f>
        <v>154</v>
      </c>
      <c r="J21" s="17">
        <v>1</v>
      </c>
      <c r="K21" s="14">
        <f t="shared" si="1"/>
        <v>154</v>
      </c>
      <c r="L21" s="49">
        <f t="shared" si="2"/>
        <v>-8</v>
      </c>
      <c r="M21" s="17" t="s">
        <v>18</v>
      </c>
    </row>
    <row r="22" ht="34" customHeight="1" spans="1:13">
      <c r="A22" s="22">
        <v>14</v>
      </c>
      <c r="B22" s="17" t="s">
        <v>56</v>
      </c>
      <c r="C22" s="17" t="s">
        <v>57</v>
      </c>
      <c r="D22" s="18" t="s">
        <v>58</v>
      </c>
      <c r="E22" s="17" t="s">
        <v>59</v>
      </c>
      <c r="F22" s="17">
        <v>83.43</v>
      </c>
      <c r="G22" s="17">
        <v>5</v>
      </c>
      <c r="H22" s="14">
        <f t="shared" si="0"/>
        <v>417</v>
      </c>
      <c r="I22" s="45">
        <f>52.9*1.1</f>
        <v>58.19</v>
      </c>
      <c r="J22" s="17">
        <v>5</v>
      </c>
      <c r="K22" s="14">
        <f t="shared" si="1"/>
        <v>291</v>
      </c>
      <c r="L22" s="49">
        <f t="shared" si="2"/>
        <v>-126</v>
      </c>
      <c r="M22" s="17" t="s">
        <v>18</v>
      </c>
    </row>
    <row r="23" ht="26" customHeight="1" spans="1:13">
      <c r="A23" s="22">
        <v>15</v>
      </c>
      <c r="B23" s="17" t="s">
        <v>60</v>
      </c>
      <c r="C23" s="17" t="s">
        <v>61</v>
      </c>
      <c r="D23" s="18" t="s">
        <v>62</v>
      </c>
      <c r="E23" s="17" t="s">
        <v>63</v>
      </c>
      <c r="F23" s="17">
        <v>133.65</v>
      </c>
      <c r="G23" s="17">
        <v>1</v>
      </c>
      <c r="H23" s="14">
        <f t="shared" si="0"/>
        <v>134</v>
      </c>
      <c r="I23" s="45">
        <f>99*1.1</f>
        <v>108.9</v>
      </c>
      <c r="J23" s="17">
        <v>1</v>
      </c>
      <c r="K23" s="14">
        <f t="shared" si="1"/>
        <v>109</v>
      </c>
      <c r="L23" s="49">
        <f t="shared" si="2"/>
        <v>-25</v>
      </c>
      <c r="M23" s="17" t="s">
        <v>18</v>
      </c>
    </row>
    <row r="24" ht="26" customHeight="1" spans="1:13">
      <c r="A24" s="22">
        <v>16</v>
      </c>
      <c r="B24" s="18" t="s">
        <v>64</v>
      </c>
      <c r="C24" s="17" t="s">
        <v>65</v>
      </c>
      <c r="D24" s="17" t="s">
        <v>66</v>
      </c>
      <c r="E24" s="17" t="s">
        <v>55</v>
      </c>
      <c r="F24" s="17">
        <v>33.75</v>
      </c>
      <c r="G24" s="17">
        <v>2</v>
      </c>
      <c r="H24" s="14">
        <f t="shared" si="0"/>
        <v>68</v>
      </c>
      <c r="I24" s="45">
        <f>25*1.1</f>
        <v>27.5</v>
      </c>
      <c r="J24" s="17">
        <v>2</v>
      </c>
      <c r="K24" s="14">
        <f t="shared" si="1"/>
        <v>55</v>
      </c>
      <c r="L24" s="49">
        <f t="shared" si="2"/>
        <v>-13</v>
      </c>
      <c r="M24" s="17" t="s">
        <v>18</v>
      </c>
    </row>
    <row r="25" ht="26" customHeight="1" spans="1:13">
      <c r="A25" s="22">
        <v>17</v>
      </c>
      <c r="B25" s="17" t="s">
        <v>64</v>
      </c>
      <c r="C25" s="17" t="s">
        <v>67</v>
      </c>
      <c r="D25" s="17" t="s">
        <v>66</v>
      </c>
      <c r="E25" s="17" t="s">
        <v>55</v>
      </c>
      <c r="F25" s="17">
        <v>33.75</v>
      </c>
      <c r="G25" s="17">
        <v>2</v>
      </c>
      <c r="H25" s="14">
        <f t="shared" si="0"/>
        <v>68</v>
      </c>
      <c r="I25" s="45">
        <f>25*1.1</f>
        <v>27.5</v>
      </c>
      <c r="J25" s="17">
        <v>2</v>
      </c>
      <c r="K25" s="14">
        <f t="shared" si="1"/>
        <v>55</v>
      </c>
      <c r="L25" s="49">
        <f t="shared" si="2"/>
        <v>-13</v>
      </c>
      <c r="M25" s="17" t="s">
        <v>18</v>
      </c>
    </row>
    <row r="26" ht="26" customHeight="1" spans="1:13">
      <c r="A26" s="22">
        <v>18</v>
      </c>
      <c r="B26" s="17" t="s">
        <v>64</v>
      </c>
      <c r="C26" s="17" t="s">
        <v>68</v>
      </c>
      <c r="D26" s="17" t="s">
        <v>66</v>
      </c>
      <c r="E26" s="17" t="s">
        <v>55</v>
      </c>
      <c r="F26" s="17">
        <v>33.75</v>
      </c>
      <c r="G26" s="17">
        <v>2</v>
      </c>
      <c r="H26" s="14">
        <f t="shared" si="0"/>
        <v>68</v>
      </c>
      <c r="I26" s="45">
        <f>25*1.1</f>
        <v>27.5</v>
      </c>
      <c r="J26" s="17">
        <v>2</v>
      </c>
      <c r="K26" s="14">
        <f t="shared" si="1"/>
        <v>55</v>
      </c>
      <c r="L26" s="49">
        <f t="shared" si="2"/>
        <v>-13</v>
      </c>
      <c r="M26" s="17" t="s">
        <v>18</v>
      </c>
    </row>
    <row r="27" ht="27" customHeight="1" spans="1:13">
      <c r="A27" s="22">
        <v>19</v>
      </c>
      <c r="B27" s="18" t="s">
        <v>69</v>
      </c>
      <c r="C27" s="17" t="s">
        <v>70</v>
      </c>
      <c r="D27" s="18" t="s">
        <v>71</v>
      </c>
      <c r="E27" s="17" t="s">
        <v>72</v>
      </c>
      <c r="F27" s="17">
        <v>6.75</v>
      </c>
      <c r="G27" s="17">
        <v>1</v>
      </c>
      <c r="H27" s="14">
        <f t="shared" si="0"/>
        <v>7</v>
      </c>
      <c r="I27" s="45">
        <f>4.6*1.1</f>
        <v>5.06</v>
      </c>
      <c r="J27" s="17">
        <v>1</v>
      </c>
      <c r="K27" s="14">
        <f t="shared" si="1"/>
        <v>5</v>
      </c>
      <c r="L27" s="49">
        <f t="shared" si="2"/>
        <v>-2</v>
      </c>
      <c r="M27" s="17" t="s">
        <v>18</v>
      </c>
    </row>
    <row r="28" ht="30" customHeight="1" spans="1:13">
      <c r="A28" s="22">
        <v>20</v>
      </c>
      <c r="B28" s="17" t="s">
        <v>69</v>
      </c>
      <c r="C28" s="22" t="s">
        <v>73</v>
      </c>
      <c r="D28" s="17" t="s">
        <v>74</v>
      </c>
      <c r="E28" s="17" t="s">
        <v>72</v>
      </c>
      <c r="F28" s="22">
        <v>11.75</v>
      </c>
      <c r="G28" s="17">
        <v>1</v>
      </c>
      <c r="H28" s="14">
        <f t="shared" si="0"/>
        <v>12</v>
      </c>
      <c r="I28" s="45">
        <f>8.78*1.1</f>
        <v>9.658</v>
      </c>
      <c r="J28" s="17">
        <v>1</v>
      </c>
      <c r="K28" s="14">
        <f t="shared" si="1"/>
        <v>10</v>
      </c>
      <c r="L28" s="49">
        <f t="shared" si="2"/>
        <v>-2</v>
      </c>
      <c r="M28" s="17" t="s">
        <v>18</v>
      </c>
    </row>
    <row r="29" ht="17" customHeight="1" spans="1:13">
      <c r="A29" s="22">
        <v>21</v>
      </c>
      <c r="B29" s="17" t="s">
        <v>69</v>
      </c>
      <c r="C29" s="22" t="s">
        <v>75</v>
      </c>
      <c r="D29" s="17" t="s">
        <v>74</v>
      </c>
      <c r="E29" s="17" t="s">
        <v>72</v>
      </c>
      <c r="F29" s="22">
        <v>27</v>
      </c>
      <c r="G29" s="17">
        <v>1</v>
      </c>
      <c r="H29" s="14">
        <f t="shared" si="0"/>
        <v>27</v>
      </c>
      <c r="I29" s="45">
        <f>19.75*1.1</f>
        <v>21.725</v>
      </c>
      <c r="J29" s="17">
        <v>1</v>
      </c>
      <c r="K29" s="14">
        <f t="shared" si="1"/>
        <v>22</v>
      </c>
      <c r="L29" s="49">
        <f t="shared" si="2"/>
        <v>-5</v>
      </c>
      <c r="M29" s="17" t="s">
        <v>18</v>
      </c>
    </row>
    <row r="30" ht="37" customHeight="1" spans="1:13">
      <c r="A30" s="22">
        <v>22</v>
      </c>
      <c r="B30" s="22" t="s">
        <v>76</v>
      </c>
      <c r="C30" s="18" t="s">
        <v>77</v>
      </c>
      <c r="D30" s="22" t="s">
        <v>16</v>
      </c>
      <c r="E30" s="22" t="s">
        <v>31</v>
      </c>
      <c r="F30" s="22">
        <v>3.38</v>
      </c>
      <c r="G30" s="22">
        <v>10</v>
      </c>
      <c r="H30" s="14">
        <f t="shared" si="0"/>
        <v>34</v>
      </c>
      <c r="I30" s="45">
        <f>2.8*1.1</f>
        <v>3.08</v>
      </c>
      <c r="J30" s="22">
        <v>10</v>
      </c>
      <c r="K30" s="14">
        <f t="shared" si="1"/>
        <v>31</v>
      </c>
      <c r="L30" s="49">
        <f t="shared" si="2"/>
        <v>-3</v>
      </c>
      <c r="M30" s="17" t="s">
        <v>18</v>
      </c>
    </row>
    <row r="31" ht="29" customHeight="1" spans="1:13">
      <c r="A31" s="22">
        <v>23</v>
      </c>
      <c r="B31" s="22" t="s">
        <v>78</v>
      </c>
      <c r="C31" s="17" t="s">
        <v>79</v>
      </c>
      <c r="D31" s="23" t="s">
        <v>80</v>
      </c>
      <c r="E31" s="22" t="s">
        <v>31</v>
      </c>
      <c r="F31" s="22">
        <v>20.25</v>
      </c>
      <c r="G31" s="22">
        <v>10</v>
      </c>
      <c r="H31" s="14">
        <f t="shared" si="0"/>
        <v>203</v>
      </c>
      <c r="I31" s="45">
        <f>11.1*1.1</f>
        <v>12.21</v>
      </c>
      <c r="J31" s="22">
        <v>10</v>
      </c>
      <c r="K31" s="14">
        <f t="shared" si="1"/>
        <v>122</v>
      </c>
      <c r="L31" s="49">
        <f t="shared" si="2"/>
        <v>-81</v>
      </c>
      <c r="M31" s="17" t="s">
        <v>18</v>
      </c>
    </row>
    <row r="32" ht="25" customHeight="1" spans="1:13">
      <c r="A32" s="22">
        <v>24</v>
      </c>
      <c r="B32" s="24" t="s">
        <v>81</v>
      </c>
      <c r="C32" s="13" t="s">
        <v>82</v>
      </c>
      <c r="D32" s="25" t="s">
        <v>83</v>
      </c>
      <c r="E32" s="24" t="s">
        <v>63</v>
      </c>
      <c r="F32" s="24">
        <v>741.15</v>
      </c>
      <c r="G32" s="24">
        <v>8</v>
      </c>
      <c r="H32" s="14">
        <f t="shared" si="0"/>
        <v>5929</v>
      </c>
      <c r="I32" s="45">
        <f>549*1.1</f>
        <v>603.9</v>
      </c>
      <c r="J32" s="24">
        <v>8</v>
      </c>
      <c r="K32" s="14">
        <f t="shared" si="1"/>
        <v>4831</v>
      </c>
      <c r="L32" s="49">
        <f t="shared" si="2"/>
        <v>-1098</v>
      </c>
      <c r="M32" s="17" t="s">
        <v>18</v>
      </c>
    </row>
    <row r="33" ht="23" customHeight="1" spans="1:13">
      <c r="A33" s="22">
        <v>25</v>
      </c>
      <c r="B33" s="23" t="s">
        <v>84</v>
      </c>
      <c r="C33" s="22" t="s">
        <v>85</v>
      </c>
      <c r="D33" s="22" t="s">
        <v>16</v>
      </c>
      <c r="E33" s="22" t="s">
        <v>59</v>
      </c>
      <c r="F33" s="22">
        <v>70.2</v>
      </c>
      <c r="G33" s="22">
        <v>2</v>
      </c>
      <c r="H33" s="14">
        <f t="shared" si="0"/>
        <v>140</v>
      </c>
      <c r="I33" s="45">
        <f>42.35*1.1</f>
        <v>46.585</v>
      </c>
      <c r="J33" s="22">
        <v>2</v>
      </c>
      <c r="K33" s="14">
        <f t="shared" si="1"/>
        <v>93</v>
      </c>
      <c r="L33" s="49">
        <f t="shared" si="2"/>
        <v>-47</v>
      </c>
      <c r="M33" s="18" t="s">
        <v>86</v>
      </c>
    </row>
    <row r="34" ht="26" customHeight="1" spans="1:13">
      <c r="A34" s="22">
        <v>26</v>
      </c>
      <c r="B34" s="22" t="s">
        <v>87</v>
      </c>
      <c r="C34" s="22" t="s">
        <v>88</v>
      </c>
      <c r="D34" s="23" t="s">
        <v>89</v>
      </c>
      <c r="E34" s="22" t="s">
        <v>90</v>
      </c>
      <c r="F34" s="22">
        <v>619.65</v>
      </c>
      <c r="G34" s="22">
        <v>2</v>
      </c>
      <c r="H34" s="14">
        <f t="shared" si="0"/>
        <v>1239</v>
      </c>
      <c r="I34" s="45">
        <f>459*1.1</f>
        <v>504.9</v>
      </c>
      <c r="J34" s="22">
        <v>2</v>
      </c>
      <c r="K34" s="14">
        <f t="shared" si="1"/>
        <v>1010</v>
      </c>
      <c r="L34" s="49">
        <f t="shared" si="2"/>
        <v>-229</v>
      </c>
      <c r="M34" s="17" t="s">
        <v>18</v>
      </c>
    </row>
    <row r="35" s="2" customFormat="1" ht="132" customHeight="1" spans="1:13">
      <c r="A35" s="26">
        <v>27</v>
      </c>
      <c r="B35" s="27" t="s">
        <v>91</v>
      </c>
      <c r="C35" s="28" t="s">
        <v>92</v>
      </c>
      <c r="D35" s="29" t="s">
        <v>93</v>
      </c>
      <c r="E35" s="27" t="s">
        <v>94</v>
      </c>
      <c r="F35" s="29">
        <v>513</v>
      </c>
      <c r="G35" s="29">
        <v>2</v>
      </c>
      <c r="H35" s="14">
        <f t="shared" si="0"/>
        <v>1026</v>
      </c>
      <c r="I35" s="50">
        <f>377*1.1</f>
        <v>414.7</v>
      </c>
      <c r="J35" s="29">
        <v>2</v>
      </c>
      <c r="K35" s="14">
        <f t="shared" si="1"/>
        <v>829</v>
      </c>
      <c r="L35" s="51">
        <f t="shared" si="2"/>
        <v>-197</v>
      </c>
      <c r="M35" s="52" t="s">
        <v>95</v>
      </c>
    </row>
    <row r="36" ht="22" customHeight="1" spans="1:13">
      <c r="A36" s="22">
        <v>28</v>
      </c>
      <c r="B36" s="17" t="s">
        <v>96</v>
      </c>
      <c r="C36" s="22" t="s">
        <v>97</v>
      </c>
      <c r="D36" s="22" t="s">
        <v>98</v>
      </c>
      <c r="E36" s="22" t="s">
        <v>59</v>
      </c>
      <c r="F36" s="22">
        <v>38.9</v>
      </c>
      <c r="G36" s="22">
        <v>3</v>
      </c>
      <c r="H36" s="14">
        <f t="shared" si="0"/>
        <v>117</v>
      </c>
      <c r="I36" s="40">
        <f>30.47*1.1</f>
        <v>33.517</v>
      </c>
      <c r="J36" s="22">
        <v>3</v>
      </c>
      <c r="K36" s="14">
        <f t="shared" si="1"/>
        <v>101</v>
      </c>
      <c r="L36" s="49">
        <f t="shared" si="2"/>
        <v>-16</v>
      </c>
      <c r="M36" s="18" t="s">
        <v>99</v>
      </c>
    </row>
    <row r="37" ht="27" customHeight="1" spans="1:13">
      <c r="A37" s="22">
        <v>29</v>
      </c>
      <c r="B37" s="22" t="s">
        <v>100</v>
      </c>
      <c r="C37" s="17" t="s">
        <v>101</v>
      </c>
      <c r="D37" s="22" t="s">
        <v>102</v>
      </c>
      <c r="E37" s="22" t="s">
        <v>103</v>
      </c>
      <c r="F37" s="22">
        <v>133.65</v>
      </c>
      <c r="G37" s="22">
        <v>10</v>
      </c>
      <c r="H37" s="14">
        <f t="shared" si="0"/>
        <v>1337</v>
      </c>
      <c r="I37" s="45">
        <f>99*1.1</f>
        <v>108.9</v>
      </c>
      <c r="J37" s="22">
        <v>10</v>
      </c>
      <c r="K37" s="14">
        <f t="shared" si="1"/>
        <v>1089</v>
      </c>
      <c r="L37" s="49">
        <f t="shared" si="2"/>
        <v>-248</v>
      </c>
      <c r="M37" s="17" t="s">
        <v>18</v>
      </c>
    </row>
    <row r="38" ht="28" customHeight="1" spans="1:13">
      <c r="A38" s="22">
        <v>30</v>
      </c>
      <c r="B38" s="22" t="s">
        <v>104</v>
      </c>
      <c r="C38" s="17" t="s">
        <v>105</v>
      </c>
      <c r="D38" s="23" t="s">
        <v>106</v>
      </c>
      <c r="E38" s="22" t="s">
        <v>103</v>
      </c>
      <c r="F38" s="22">
        <v>60.75</v>
      </c>
      <c r="G38" s="22">
        <v>10</v>
      </c>
      <c r="H38" s="14">
        <f t="shared" si="0"/>
        <v>608</v>
      </c>
      <c r="I38" s="45">
        <f>45*1.1</f>
        <v>49.5</v>
      </c>
      <c r="J38" s="22">
        <v>10</v>
      </c>
      <c r="K38" s="14">
        <f t="shared" si="1"/>
        <v>495</v>
      </c>
      <c r="L38" s="49">
        <f t="shared" si="2"/>
        <v>-113</v>
      </c>
      <c r="M38" s="17" t="s">
        <v>18</v>
      </c>
    </row>
    <row r="39" ht="24" customHeight="1" spans="1:13">
      <c r="A39" s="22">
        <v>31</v>
      </c>
      <c r="B39" s="22" t="s">
        <v>107</v>
      </c>
      <c r="C39" s="23" t="s">
        <v>108</v>
      </c>
      <c r="D39" s="23" t="s">
        <v>109</v>
      </c>
      <c r="E39" s="22" t="s">
        <v>110</v>
      </c>
      <c r="F39" s="22">
        <v>85.05</v>
      </c>
      <c r="G39" s="22">
        <v>10</v>
      </c>
      <c r="H39" s="14">
        <f t="shared" si="0"/>
        <v>851</v>
      </c>
      <c r="I39" s="45">
        <f>58.8*1.1</f>
        <v>64.68</v>
      </c>
      <c r="J39" s="22">
        <v>10</v>
      </c>
      <c r="K39" s="14">
        <f t="shared" si="1"/>
        <v>647</v>
      </c>
      <c r="L39" s="49">
        <f t="shared" si="2"/>
        <v>-204</v>
      </c>
      <c r="M39" s="17" t="s">
        <v>18</v>
      </c>
    </row>
    <row r="40" ht="24" customHeight="1" spans="1:13">
      <c r="A40" s="22">
        <v>32</v>
      </c>
      <c r="B40" s="22" t="s">
        <v>111</v>
      </c>
      <c r="C40" s="22" t="s">
        <v>112</v>
      </c>
      <c r="D40" s="23" t="s">
        <v>109</v>
      </c>
      <c r="E40" s="22" t="s">
        <v>31</v>
      </c>
      <c r="F40" s="22">
        <v>67.5</v>
      </c>
      <c r="G40" s="22">
        <v>2</v>
      </c>
      <c r="H40" s="14">
        <f t="shared" si="0"/>
        <v>135</v>
      </c>
      <c r="I40" s="45">
        <f>46*1.1</f>
        <v>50.6</v>
      </c>
      <c r="J40" s="22">
        <v>2</v>
      </c>
      <c r="K40" s="14">
        <f t="shared" si="1"/>
        <v>101</v>
      </c>
      <c r="L40" s="49">
        <f t="shared" si="2"/>
        <v>-34</v>
      </c>
      <c r="M40" s="17" t="s">
        <v>18</v>
      </c>
    </row>
    <row r="41" ht="42" customHeight="1" spans="1:13">
      <c r="A41" s="22">
        <v>33</v>
      </c>
      <c r="B41" s="23" t="s">
        <v>113</v>
      </c>
      <c r="C41" s="18" t="s">
        <v>114</v>
      </c>
      <c r="D41" s="23" t="s">
        <v>115</v>
      </c>
      <c r="E41" s="22" t="s">
        <v>31</v>
      </c>
      <c r="F41" s="22">
        <v>20.25</v>
      </c>
      <c r="G41" s="22">
        <v>50</v>
      </c>
      <c r="H41" s="14">
        <f t="shared" si="0"/>
        <v>1013</v>
      </c>
      <c r="I41" s="45">
        <v>20.25</v>
      </c>
      <c r="J41" s="22">
        <v>50</v>
      </c>
      <c r="K41" s="14">
        <f t="shared" si="1"/>
        <v>1013</v>
      </c>
      <c r="L41" s="49">
        <f t="shared" si="2"/>
        <v>0</v>
      </c>
      <c r="M41" s="13" t="s">
        <v>116</v>
      </c>
    </row>
    <row r="42" ht="24" customHeight="1" spans="1:13">
      <c r="A42" s="22">
        <v>34</v>
      </c>
      <c r="B42" s="23" t="s">
        <v>117</v>
      </c>
      <c r="C42" s="22" t="s">
        <v>118</v>
      </c>
      <c r="D42" s="22" t="s">
        <v>119</v>
      </c>
      <c r="E42" s="22" t="s">
        <v>31</v>
      </c>
      <c r="F42" s="22">
        <v>60.75</v>
      </c>
      <c r="G42" s="22">
        <v>50</v>
      </c>
      <c r="H42" s="14">
        <f t="shared" si="0"/>
        <v>3038</v>
      </c>
      <c r="I42" s="40">
        <v>60.75</v>
      </c>
      <c r="J42" s="22">
        <v>50</v>
      </c>
      <c r="K42" s="14">
        <f t="shared" si="1"/>
        <v>3038</v>
      </c>
      <c r="L42" s="49">
        <f t="shared" si="2"/>
        <v>0</v>
      </c>
      <c r="M42" s="18" t="s">
        <v>120</v>
      </c>
    </row>
    <row r="43" ht="24" customHeight="1" spans="1:13">
      <c r="A43" s="22">
        <v>35</v>
      </c>
      <c r="B43" s="23" t="s">
        <v>121</v>
      </c>
      <c r="C43" s="22" t="s">
        <v>122</v>
      </c>
      <c r="D43" s="23" t="s">
        <v>123</v>
      </c>
      <c r="E43" s="22" t="s">
        <v>31</v>
      </c>
      <c r="F43" s="22">
        <v>214.65</v>
      </c>
      <c r="G43" s="22">
        <v>2</v>
      </c>
      <c r="H43" s="14">
        <f t="shared" si="0"/>
        <v>429</v>
      </c>
      <c r="I43" s="45">
        <v>214.65</v>
      </c>
      <c r="J43" s="22">
        <v>2</v>
      </c>
      <c r="K43" s="14">
        <f t="shared" si="1"/>
        <v>429</v>
      </c>
      <c r="L43" s="49">
        <f t="shared" si="2"/>
        <v>0</v>
      </c>
      <c r="M43" s="17" t="s">
        <v>18</v>
      </c>
    </row>
    <row r="44" ht="24" customHeight="1" spans="1:13">
      <c r="A44" s="22">
        <v>36</v>
      </c>
      <c r="B44" s="23" t="s">
        <v>124</v>
      </c>
      <c r="C44" s="22" t="s">
        <v>125</v>
      </c>
      <c r="D44" s="23" t="s">
        <v>126</v>
      </c>
      <c r="E44" s="22" t="s">
        <v>31</v>
      </c>
      <c r="F44" s="22">
        <v>256.5</v>
      </c>
      <c r="G44" s="22">
        <v>1</v>
      </c>
      <c r="H44" s="14">
        <f t="shared" si="0"/>
        <v>257</v>
      </c>
      <c r="I44" s="45">
        <v>256.5</v>
      </c>
      <c r="J44" s="22">
        <v>1</v>
      </c>
      <c r="K44" s="14">
        <f t="shared" si="1"/>
        <v>257</v>
      </c>
      <c r="L44" s="49">
        <f t="shared" si="2"/>
        <v>0</v>
      </c>
      <c r="M44" s="17" t="s">
        <v>18</v>
      </c>
    </row>
    <row r="45" ht="24" customHeight="1" spans="1:13">
      <c r="A45" s="22">
        <v>37</v>
      </c>
      <c r="B45" s="22" t="s">
        <v>127</v>
      </c>
      <c r="C45" s="22" t="s">
        <v>128</v>
      </c>
      <c r="D45" s="23" t="s">
        <v>129</v>
      </c>
      <c r="E45" s="22" t="s">
        <v>31</v>
      </c>
      <c r="F45" s="22">
        <v>39.15</v>
      </c>
      <c r="G45" s="22">
        <v>30</v>
      </c>
      <c r="H45" s="14">
        <f t="shared" si="0"/>
        <v>1175</v>
      </c>
      <c r="I45" s="45">
        <v>39.15</v>
      </c>
      <c r="J45" s="22">
        <v>30</v>
      </c>
      <c r="K45" s="14">
        <f t="shared" si="1"/>
        <v>1175</v>
      </c>
      <c r="L45" s="49">
        <f t="shared" si="2"/>
        <v>0</v>
      </c>
      <c r="M45" s="17" t="s">
        <v>18</v>
      </c>
    </row>
    <row r="46" ht="24" customHeight="1" spans="1:13">
      <c r="A46" s="22">
        <v>38</v>
      </c>
      <c r="B46" s="23" t="s">
        <v>130</v>
      </c>
      <c r="C46" s="23" t="s">
        <v>131</v>
      </c>
      <c r="D46" s="22" t="s">
        <v>16</v>
      </c>
      <c r="E46" s="22" t="s">
        <v>90</v>
      </c>
      <c r="F46" s="22">
        <v>3400</v>
      </c>
      <c r="G46" s="22">
        <v>2</v>
      </c>
      <c r="H46" s="14">
        <f t="shared" si="0"/>
        <v>6800</v>
      </c>
      <c r="I46" s="45">
        <f>2371*1.1</f>
        <v>2608.1</v>
      </c>
      <c r="J46" s="22">
        <v>2</v>
      </c>
      <c r="K46" s="14">
        <f t="shared" si="1"/>
        <v>5216</v>
      </c>
      <c r="L46" s="49">
        <f t="shared" si="2"/>
        <v>-1584</v>
      </c>
      <c r="M46" s="18" t="s">
        <v>132</v>
      </c>
    </row>
    <row r="47" ht="29" customHeight="1" spans="1:13">
      <c r="A47" s="22">
        <v>39</v>
      </c>
      <c r="B47" s="22" t="s">
        <v>133</v>
      </c>
      <c r="C47" s="17" t="s">
        <v>134</v>
      </c>
      <c r="D47" s="23" t="s">
        <v>135</v>
      </c>
      <c r="E47" s="22" t="s">
        <v>63</v>
      </c>
      <c r="F47" s="22">
        <v>5000</v>
      </c>
      <c r="G47" s="22">
        <v>1</v>
      </c>
      <c r="H47" s="14">
        <f t="shared" si="0"/>
        <v>5000</v>
      </c>
      <c r="I47" s="45">
        <f>2299*1.1</f>
        <v>2528.9</v>
      </c>
      <c r="J47" s="22">
        <v>1</v>
      </c>
      <c r="K47" s="14">
        <f t="shared" si="1"/>
        <v>2529</v>
      </c>
      <c r="L47" s="49">
        <f t="shared" si="2"/>
        <v>-2471</v>
      </c>
      <c r="M47" s="17" t="s">
        <v>136</v>
      </c>
    </row>
    <row r="48" ht="24" customHeight="1" spans="1:13">
      <c r="A48" s="30">
        <v>40</v>
      </c>
      <c r="B48" s="31" t="s">
        <v>137</v>
      </c>
      <c r="C48" s="32"/>
      <c r="D48" s="32"/>
      <c r="E48" s="32"/>
      <c r="F48" s="33"/>
      <c r="G48" s="22"/>
      <c r="H48" s="34">
        <f>SUM(H5:H47)</f>
        <v>32742</v>
      </c>
      <c r="I48" s="53"/>
      <c r="J48" s="22"/>
      <c r="K48" s="34">
        <f>SUM(K5:K47)</f>
        <v>25575</v>
      </c>
      <c r="L48" s="34">
        <f>SUM(L5:L47)</f>
        <v>-7167</v>
      </c>
      <c r="M48" s="17" t="s">
        <v>18</v>
      </c>
    </row>
  </sheetData>
  <mergeCells count="24">
    <mergeCell ref="A1:M1"/>
    <mergeCell ref="A2:M2"/>
    <mergeCell ref="F3:H3"/>
    <mergeCell ref="I3:K3"/>
    <mergeCell ref="B48:F48"/>
    <mergeCell ref="A3:A4"/>
    <mergeCell ref="A5:A8"/>
    <mergeCell ref="A11:A13"/>
    <mergeCell ref="B3:B4"/>
    <mergeCell ref="B5:B8"/>
    <mergeCell ref="B11:B13"/>
    <mergeCell ref="C3:C4"/>
    <mergeCell ref="D3:D4"/>
    <mergeCell ref="E3:E4"/>
    <mergeCell ref="H5:H8"/>
    <mergeCell ref="H11:H13"/>
    <mergeCell ref="K5:K8"/>
    <mergeCell ref="K11:K13"/>
    <mergeCell ref="L3:L4"/>
    <mergeCell ref="L5:L8"/>
    <mergeCell ref="L11:L13"/>
    <mergeCell ref="M3:M4"/>
    <mergeCell ref="M5:M8"/>
    <mergeCell ref="M11:M13"/>
  </mergeCells>
  <pageMargins left="0.700694444444445" right="0.700694444444445" top="0.472222222222222" bottom="0.393055555555556" header="0.298611111111111" footer="0.298611111111111"/>
  <pageSetup paperSize="9" scale="80" fitToHeight="0" orientation="landscape" horizontalDpi="600"/>
  <headerFooter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SJY</dc:creator>
  <cp:lastModifiedBy>翁十八</cp:lastModifiedBy>
  <dcterms:created xsi:type="dcterms:W3CDTF">2023-06-19T01:56:00Z</dcterms:created>
  <dcterms:modified xsi:type="dcterms:W3CDTF">2023-07-13T07:27:06Z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54F9FA40B38E420284D0703884E4144C_13</vt:lpwstr>
  </property>
  <property fmtid="{D5CDD505-2E9C-101B-9397-08002B2CF9AE}" pid="3" name="KSOProductBuildVer">
    <vt:lpwstr>2052-11.1.0.14309</vt:lpwstr>
  </property>
</Properties>
</file>